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light School\Website Documents\Flight School Ops\"/>
    </mc:Choice>
  </mc:AlternateContent>
  <bookViews>
    <workbookView xWindow="0" yWindow="0" windowWidth="14445" windowHeight="13545"/>
  </bookViews>
  <sheets>
    <sheet name="N90391" sheetId="10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0" l="1"/>
  <c r="C19" i="10"/>
  <c r="E12" i="10"/>
  <c r="C22" i="10"/>
  <c r="E22" i="10" s="1"/>
  <c r="C14" i="10"/>
  <c r="E14" i="10" s="1"/>
  <c r="C13" i="10"/>
  <c r="E13" i="10" s="1"/>
  <c r="E11" i="10"/>
  <c r="E10" i="10"/>
  <c r="E9" i="10"/>
  <c r="E8" i="10"/>
  <c r="E7" i="10"/>
  <c r="E15" i="10" l="1"/>
  <c r="E23" i="10" s="1"/>
  <c r="C15" i="10"/>
  <c r="C18" i="10" l="1"/>
  <c r="D18" i="10" s="1"/>
  <c r="C23" i="10"/>
  <c r="C26" i="10" s="1"/>
  <c r="D24" i="10"/>
  <c r="D16" i="10"/>
</calcChain>
</file>

<file path=xl/sharedStrings.xml><?xml version="1.0" encoding="utf-8"?>
<sst xmlns="http://schemas.openxmlformats.org/spreadsheetml/2006/main" count="28" uniqueCount="28">
  <si>
    <t>Item</t>
  </si>
  <si>
    <t>Aircraft Empty Weight</t>
  </si>
  <si>
    <t>Front Seats</t>
  </si>
  <si>
    <t>Rear Seats</t>
  </si>
  <si>
    <t>Fuel used in Cruise</t>
  </si>
  <si>
    <t>Gallons</t>
  </si>
  <si>
    <t>Weight (lb)</t>
  </si>
  <si>
    <t>Arm (in)</t>
  </si>
  <si>
    <t>Moment (lb-in)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</si>
  <si>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</si>
  <si>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</si>
  <si>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</si>
  <si>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</si>
  <si>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</si>
  <si>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</si>
  <si>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</si>
  <si>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</si>
  <si>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Overgross Landing? (lb):</t>
  </si>
  <si>
    <t>extra gallons</t>
  </si>
  <si>
    <t>Weight and Balance C-182T (N90391)</t>
  </si>
  <si>
    <t>Fuel (92 Gallons Max)</t>
  </si>
  <si>
    <t>Baggage A (120 lbs. Max.)</t>
  </si>
  <si>
    <t>Baggage B (80 lbs. Max.)</t>
  </si>
  <si>
    <t>Baggage C (80 lbs. Max.)</t>
  </si>
  <si>
    <t>Bag A + B + C:</t>
  </si>
  <si>
    <t>200 lb max</t>
  </si>
  <si>
    <t>Bag B + C:</t>
  </si>
  <si>
    <t>80 lb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</si>
</sst>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125956</xdr:colOff>
      <xdr:row>26</xdr:row>
      <xdr:rowOff>102642</xdr:rowOff>
    </xdr:from>
    <xdr:to>
      <xdr:col>4</xdr:col>
      <xdr:colOff>1066802</xdr:colOff>
      <xdr:row>56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44F6C2-4EF3-45A1-B8DA-FFCAAA31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176212" y="5767385"/>
          <a:ext cx="5974307" cy="5369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B22" sqref="B22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9" t="s">
        <v>19</v>
      </c>
      <c r="B1" s="49"/>
      <c r="C1" s="49"/>
      <c r="D1" s="49"/>
      <c r="E1" s="49"/>
    </row>
    <row r="3" spans="1:5" x14ac:dyDescent="0.25">
      <c r="B3" s="10" t="s">
        <v>10</v>
      </c>
      <c r="C3" s="25">
        <v>3100</v>
      </c>
    </row>
    <row r="4" spans="1:5" x14ac:dyDescent="0.25">
      <c r="B4" s="10" t="s">
        <v>11</v>
      </c>
      <c r="C4" s="25">
        <v>2950</v>
      </c>
    </row>
    <row r="5" spans="1:5" ht="16.5" thickBot="1" x14ac:dyDescent="0.3">
      <c r="C5" s="26"/>
    </row>
    <row r="6" spans="1:5" ht="16.5" thickBot="1" x14ac:dyDescent="0.3">
      <c r="A6" s="3" t="s">
        <v>0</v>
      </c>
      <c r="B6" s="6" t="s">
        <v>5</v>
      </c>
      <c r="C6" s="27" t="s">
        <v>6</v>
      </c>
      <c r="D6" s="4" t="s">
        <v>7</v>
      </c>
      <c r="E6" s="5" t="s">
        <v>8</v>
      </c>
    </row>
    <row r="7" spans="1:5" x14ac:dyDescent="0.25">
      <c r="A7" s="11" t="s">
        <v>1</v>
      </c>
      <c r="B7" s="41"/>
      <c r="C7" s="38">
        <v>2020.1</v>
      </c>
      <c r="D7" s="39">
        <v>39.143000000000001</v>
      </c>
      <c r="E7" s="40">
        <f>PRODUCT(C7:D7)</f>
        <v>79072.774300000005</v>
      </c>
    </row>
    <row r="8" spans="1:5" x14ac:dyDescent="0.25">
      <c r="A8" s="12" t="s">
        <v>2</v>
      </c>
      <c r="B8" s="42"/>
      <c r="C8" s="45">
        <v>115</v>
      </c>
      <c r="D8" s="20">
        <v>37</v>
      </c>
      <c r="E8" s="21">
        <f t="shared" ref="E8:E14" si="0">PRODUCT(C8:D8)</f>
        <v>4255</v>
      </c>
    </row>
    <row r="9" spans="1:5" x14ac:dyDescent="0.25">
      <c r="A9" s="12" t="s">
        <v>3</v>
      </c>
      <c r="B9" s="42"/>
      <c r="C9" s="45">
        <v>400</v>
      </c>
      <c r="D9" s="20">
        <v>74</v>
      </c>
      <c r="E9" s="21">
        <f t="shared" si="0"/>
        <v>29600</v>
      </c>
    </row>
    <row r="10" spans="1:5" x14ac:dyDescent="0.25">
      <c r="A10" s="12" t="s">
        <v>21</v>
      </c>
      <c r="B10" s="42"/>
      <c r="C10" s="45">
        <v>0</v>
      </c>
      <c r="D10" s="20">
        <v>97</v>
      </c>
      <c r="E10" s="21">
        <f t="shared" si="0"/>
        <v>0</v>
      </c>
    </row>
    <row r="11" spans="1:5" x14ac:dyDescent="0.25">
      <c r="A11" s="12" t="s">
        <v>22</v>
      </c>
      <c r="B11" s="42"/>
      <c r="C11" s="45">
        <v>0</v>
      </c>
      <c r="D11" s="20">
        <v>116</v>
      </c>
      <c r="E11" s="21">
        <f t="shared" si="0"/>
        <v>0</v>
      </c>
    </row>
    <row r="12" spans="1:5" x14ac:dyDescent="0.25">
      <c r="A12" s="12" t="s">
        <v>23</v>
      </c>
      <c r="B12" s="42"/>
      <c r="C12" s="45">
        <v>0</v>
      </c>
      <c r="D12" s="20">
        <v>129</v>
      </c>
      <c r="E12" s="21">
        <f t="shared" ref="E12" si="1">PRODUCT(C12:D12)</f>
        <v>0</v>
      </c>
    </row>
    <row r="13" spans="1:5" x14ac:dyDescent="0.25">
      <c r="A13" s="13" t="s">
        <v>20</v>
      </c>
      <c r="B13" s="46">
        <v>92</v>
      </c>
      <c r="C13" s="30">
        <f>PRODUCT(B13,6)</f>
        <v>552</v>
      </c>
      <c r="D13" s="22">
        <v>46.5</v>
      </c>
      <c r="E13" s="23">
        <f t="shared" si="0"/>
        <v>25668</v>
      </c>
    </row>
    <row r="14" spans="1:5" ht="16.5" thickBot="1" x14ac:dyDescent="0.3">
      <c r="A14" s="13" t="s">
        <v>12</v>
      </c>
      <c r="B14" s="28">
        <v>1.4</v>
      </c>
      <c r="C14" s="29">
        <f>PRODUCT(-1,B14,6)</f>
        <v>-8.3999999999999986</v>
      </c>
      <c r="D14" s="22">
        <v>46.5</v>
      </c>
      <c r="E14" s="23">
        <f t="shared" si="0"/>
        <v>-390.59999999999991</v>
      </c>
    </row>
    <row r="15" spans="1:5" ht="16.5" thickBot="1" x14ac:dyDescent="0.3">
      <c r="A15" s="14" t="s">
        <v>9</v>
      </c>
      <c r="B15" s="43"/>
      <c r="C15" s="7">
        <f>SUM(C7:C13)</f>
        <v>3087.1</v>
      </c>
      <c r="D15" s="44"/>
      <c r="E15" s="24">
        <f>SUM(E7:E14)</f>
        <v>138205.17429999998</v>
      </c>
    </row>
    <row r="16" spans="1:5" ht="16.5" thickBot="1" x14ac:dyDescent="0.3">
      <c r="B16" s="16"/>
      <c r="C16" s="17" t="s">
        <v>14</v>
      </c>
      <c r="D16" s="19">
        <f>QUOTIENT(E15,C15)</f>
        <v>44</v>
      </c>
      <c r="E16" s="2"/>
    </row>
    <row r="17" spans="1:5" ht="16.5" thickBot="1" x14ac:dyDescent="0.3">
      <c r="B17" s="16"/>
      <c r="C17" s="17"/>
      <c r="D17" s="1"/>
      <c r="E17" s="2"/>
    </row>
    <row r="18" spans="1:5" ht="16.5" thickBot="1" x14ac:dyDescent="0.3">
      <c r="B18" s="17" t="s">
        <v>13</v>
      </c>
      <c r="C18" s="31">
        <f>SUM(-C15,C3)</f>
        <v>12.900000000000091</v>
      </c>
      <c r="D18" s="48">
        <f>QUOTIENT(C18,6)</f>
        <v>2</v>
      </c>
      <c r="E18" s="8" t="s">
        <v>18</v>
      </c>
    </row>
    <row r="19" spans="1:5" x14ac:dyDescent="0.25">
      <c r="B19" s="17" t="s">
        <v>26</v>
      </c>
      <c r="C19" s="32">
        <f>SUM(C11,C12)</f>
        <v>0</v>
      </c>
      <c r="D19" s="33" t="s">
        <v>27</v>
      </c>
      <c r="E19" s="2"/>
    </row>
    <row r="20" spans="1:5" x14ac:dyDescent="0.25">
      <c r="B20" s="17" t="s">
        <v>24</v>
      </c>
      <c r="C20" s="32">
        <f>SUM(C10,C11,C12)</f>
        <v>0</v>
      </c>
      <c r="D20" s="33" t="s">
        <v>25</v>
      </c>
      <c r="E20" s="2"/>
    </row>
    <row r="21" spans="1:5" ht="16.5" thickBot="1" x14ac:dyDescent="0.3">
      <c r="A21" s="18"/>
      <c r="B21" s="16"/>
      <c r="C21" s="2"/>
      <c r="D21" s="1"/>
      <c r="E21" s="2"/>
    </row>
    <row r="22" spans="1:5" ht="16.5" thickBot="1" x14ac:dyDescent="0.3">
      <c r="A22" s="14" t="s">
        <v>4</v>
      </c>
      <c r="B22" s="47">
        <v>55</v>
      </c>
      <c r="C22" s="34">
        <f>PRODUCT(-1,B22,6)</f>
        <v>-330</v>
      </c>
      <c r="D22" s="35">
        <v>48</v>
      </c>
      <c r="E22" s="36">
        <f t="shared" ref="E22" si="2">PRODUCT(C22:D22)</f>
        <v>-15840</v>
      </c>
    </row>
    <row r="23" spans="1:5" ht="16.5" thickBot="1" x14ac:dyDescent="0.3">
      <c r="A23" s="14" t="s">
        <v>16</v>
      </c>
      <c r="B23" s="15"/>
      <c r="C23" s="34">
        <f>SUM(C15,C22)</f>
        <v>2757.1</v>
      </c>
      <c r="D23" s="37"/>
      <c r="E23" s="36">
        <f>SUM(E15,E22)</f>
        <v>122365.17429999998</v>
      </c>
    </row>
    <row r="24" spans="1:5" ht="16.5" thickBot="1" x14ac:dyDescent="0.3">
      <c r="B24" s="16"/>
      <c r="C24" s="17" t="s">
        <v>15</v>
      </c>
      <c r="D24" s="19">
        <f>QUOTIENT(E23,C23)</f>
        <v>44</v>
      </c>
      <c r="E24" s="2"/>
    </row>
    <row r="25" spans="1:5" ht="16.5" thickBot="1" x14ac:dyDescent="0.3"/>
    <row r="26" spans="1:5" ht="16.5" thickBot="1" x14ac:dyDescent="0.3">
      <c r="B26" s="17" t="s">
        <v>17</v>
      </c>
      <c r="C26" s="31">
        <f>SUM(-C4,C23)</f>
        <v>-192.90000000000009</v>
      </c>
      <c r="D26" s="1"/>
      <c r="E26" s="2"/>
    </row>
  </sheetData>
  <sheetProtection algorithmName="SHA-512" hashValue="FVRfUxUyWvAgvMZ+kgilVzDKiQcjsvYBFXMXgbEQ9TWUbLMaIj1iZB2QjQlLFE8y0FqyojaovbP8MCfMznHfvQ==" saltValue="8zX3a/UFaEZfyFJ1FQThMg==" spinCount="100000" sheet="1" objects="1" scenarios="1"/>
  <mergeCells count="1">
    <mergeCell ref="A1:E1"/>
  </mergeCells>
  <dataValidations count="6">
    <dataValidation type="whole" allowBlank="1" showInputMessage="1" showErrorMessage="1" sqref="C12">
      <formula1>0</formula1>
      <formula2>80</formula2>
    </dataValidation>
    <dataValidation type="whole" allowBlank="1" showInputMessage="1" showErrorMessage="1" sqref="C10">
      <formula1>0</formula1>
      <formula2>120</formula2>
    </dataValidation>
    <dataValidation type="whole" allowBlank="1" showInputMessage="1" showErrorMessage="1" sqref="C8:C9">
      <formula1>0</formula1>
      <formula2>800</formula2>
    </dataValidation>
    <dataValidation type="whole" allowBlank="1" showInputMessage="1" showErrorMessage="1" sqref="C11">
      <formula1>0</formula1>
      <formula2>80</formula2>
    </dataValidation>
    <dataValidation type="whole" allowBlank="1" showInputMessage="1" showErrorMessage="1" errorTitle="Overwieght" error="B+C Bags overwieght" sqref="C19">
      <formula1>0</formula1>
      <formula2>120</formula2>
    </dataValidation>
    <dataValidation type="whole" allowBlank="1" showInputMessage="1" showErrorMessage="1" errorTitle="Overwieght" error="A+B+C Bags Overwieght" sqref="C20">
      <formula1>0</formula1>
      <formula2>200</formula2>
    </dataValidation>
  </dataValidations>
  <printOptions gridLines="1"/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N90391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AA Guest</cp:lastModifiedBy>
  <cp:lastPrinted>2017-07-27T18:11:54Z</cp:lastPrinted>
  <dcterms:created xsi:type="dcterms:W3CDTF">2017-06-23T17:44:00Z</dcterms:created>
  <dcterms:modified xsi:type="dcterms:W3CDTF">2017-08-09T17:40:11Z</dcterms:modified>
</cp:coreProperties>
</file>