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Q:\Flight School\Website Documents\Flight School Ops\"/>
    </mc:Choice>
  </mc:AlternateContent>
  <bookViews>
    <workbookView xWindow="0" yWindow="0" windowWidth="14445" windowHeight="13545"/>
  </bookViews>
  <sheets>
    <sheet name="N227TW" sheetId="3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3" l="1"/>
  <c r="C20" i="3"/>
  <c r="E20" i="3" s="1"/>
  <c r="C13" i="3"/>
  <c r="E13" i="3" s="1"/>
  <c r="C12" i="3"/>
  <c r="E12" i="3" s="1"/>
  <c r="E11" i="3"/>
  <c r="E10" i="3"/>
  <c r="E9" i="3"/>
  <c r="E8" i="3"/>
  <c r="E7" i="3"/>
  <c r="E14" i="3" l="1"/>
  <c r="E21" i="3" s="1"/>
  <c r="C14" i="3"/>
  <c r="D15" i="3" l="1"/>
  <c r="C21" i="3"/>
  <c r="C17" i="3"/>
  <c r="D17" i="3" s="1"/>
  <c r="D22" i="3" l="1"/>
</calcChain>
</file>

<file path=xl/sharedStrings.xml><?xml version="1.0" encoding="utf-8"?>
<sst xmlns="http://schemas.openxmlformats.org/spreadsheetml/2006/main" count="24" uniqueCount="24">
  <si>
    <t>Item</t>
  </si>
  <si>
    <t>Aircraft Empty Weight</t>
  </si>
  <si>
    <t>Front Seats</t>
  </si>
  <si>
    <t>Rear Seats</t>
  </si>
  <si>
    <t>Fuel used in Cruise</t>
  </si>
  <si>
    <t>Weight and Balance C-172 (N227TW)</t>
  </si>
  <si>
    <t>Fuel (53 Gallons Max)</t>
  </si>
  <si>
    <t>Gallons</t>
  </si>
  <si>
    <t>Weight (lb)</t>
  </si>
  <si>
    <t>Arm (in)</t>
  </si>
  <si>
    <t>Moment (lb-in)</t>
  </si>
  <si>
    <t>Baggage 1 (120 lbs. Max.)</t>
  </si>
  <si>
    <t>Baggage 2 (50 lbs. Max.)</t>
  </si>
  <si>
    <t>Takeoff Condition</t>
  </si>
  <si>
    <t>Max GWT Takeoff (lb):</t>
  </si>
  <si>
    <t>Max GWT Landing (lb):</t>
  </si>
  <si>
    <t>Fuel used taxi</t>
  </si>
  <si>
    <t>Remaining Useful Load (lb):</t>
  </si>
  <si>
    <t>Takeoff CG (in):</t>
  </si>
  <si>
    <t>Landing CG (in):</t>
  </si>
  <si>
    <t>Landing Weight</t>
  </si>
  <si>
    <t>Bag 1 + Bag 2:</t>
  </si>
  <si>
    <t>120 lb max</t>
  </si>
  <si>
    <t>extra gallons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</si>
</sst>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64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0" xfId="0" applyFont="1" applyBorder="1"/>
    <xf numFmtId="0" fontId="3" fillId="0" borderId="11" xfId="0" applyFont="1" applyBorder="1"/>
    <xf numFmtId="0" fontId="3" fillId="0" borderId="16" xfId="0" applyFont="1" applyBorder="1"/>
    <xf numFmtId="0" fontId="3" fillId="0" borderId="7" xfId="0" applyFont="1" applyBorder="1"/>
    <xf numFmtId="0" fontId="3" fillId="2" borderId="3" xfId="0" applyFont="1" applyFill="1" applyBorder="1"/>
    <xf numFmtId="0" fontId="3" fillId="3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Border="1"/>
    <xf numFmtId="164" fontId="4" fillId="0" borderId="3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left"/>
    </xf>
    <xf numFmtId="1" fontId="4" fillId="0" borderId="0" xfId="0" applyNumberFormat="1" applyFont="1" applyBorder="1" applyAlignment="1" applyProtection="1">
      <alignment horizontal="left"/>
    </xf>
    <xf numFmtId="164" fontId="4" fillId="0" borderId="0" xfId="0" applyNumberFormat="1" applyFont="1" applyBorder="1" applyAlignment="1">
      <alignment horizontal="left"/>
    </xf>
    <xf numFmtId="1" fontId="4" fillId="0" borderId="20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4" borderId="21" xfId="0" applyNumberFormat="1" applyFont="1" applyFill="1" applyBorder="1" applyAlignment="1">
      <alignment horizontal="center"/>
    </xf>
    <xf numFmtId="1" fontId="5" fillId="3" borderId="12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/>
    </xf>
    <xf numFmtId="0" fontId="3" fillId="5" borderId="14" xfId="0" applyFont="1" applyFill="1" applyBorder="1"/>
    <xf numFmtId="0" fontId="3" fillId="5" borderId="15" xfId="0" applyFont="1" applyFill="1" applyBorder="1"/>
    <xf numFmtId="0" fontId="3" fillId="5" borderId="3" xfId="0" applyFont="1" applyFill="1" applyBorder="1"/>
    <xf numFmtId="164" fontId="6" fillId="5" borderId="21" xfId="0" applyNumberFormat="1" applyFont="1" applyFill="1" applyBorder="1" applyAlignment="1">
      <alignment horizontal="center"/>
    </xf>
    <xf numFmtId="1" fontId="3" fillId="6" borderId="13" xfId="0" applyNumberFormat="1" applyFont="1" applyFill="1" applyBorder="1" applyAlignment="1" applyProtection="1">
      <alignment horizontal="center"/>
      <protection locked="0"/>
    </xf>
    <xf numFmtId="0" fontId="3" fillId="6" borderId="17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164" fontId="3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23</xdr:row>
      <xdr:rowOff>157164</xdr:rowOff>
    </xdr:from>
    <xdr:to>
      <xdr:col>4</xdr:col>
      <xdr:colOff>942974</xdr:colOff>
      <xdr:row>54</xdr:row>
      <xdr:rowOff>153876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152798A-4A4A-457B-9AD9-C44B6DA8FBD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262" b="2754"/>
        <a:stretch/>
      </xdr:blipFill>
      <xdr:spPr bwMode="auto">
        <a:xfrm rot="5400000">
          <a:off x="-255532" y="5689545"/>
          <a:ext cx="6197487" cy="5057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workbookViewId="0">
      <selection activeCell="H20" sqref="H20"/>
    </sheetView>
  </sheetViews>
  <sheetFormatPr defaultRowHeight="15.75" x14ac:dyDescent="0.25"/>
  <cols>
    <col min="1" max="1" width="29" style="9" customWidth="1"/>
    <col min="2" max="2" width="10.140625" style="9" customWidth="1"/>
    <col min="3" max="3" width="14.140625" style="9" customWidth="1"/>
    <col min="4" max="4" width="13.140625" style="9" customWidth="1"/>
    <col min="5" max="5" width="17.140625" style="9" customWidth="1"/>
    <col min="6" max="16384" width="9.140625" style="9"/>
  </cols>
  <sheetData>
    <row r="1" spans="1:5" ht="18.75" x14ac:dyDescent="0.3">
      <c r="A1" s="49" t="s">
        <v>5</v>
      </c>
      <c r="B1" s="49"/>
      <c r="C1" s="49"/>
      <c r="D1" s="49"/>
      <c r="E1" s="49"/>
    </row>
    <row r="3" spans="1:5" x14ac:dyDescent="0.25">
      <c r="B3" s="10" t="s">
        <v>14</v>
      </c>
      <c r="C3" s="25">
        <v>2550</v>
      </c>
    </row>
    <row r="4" spans="1:5" x14ac:dyDescent="0.25">
      <c r="B4" s="10" t="s">
        <v>15</v>
      </c>
      <c r="C4" s="25">
        <v>2550</v>
      </c>
    </row>
    <row r="5" spans="1:5" ht="16.5" thickBot="1" x14ac:dyDescent="0.3">
      <c r="C5" s="26"/>
    </row>
    <row r="6" spans="1:5" ht="16.5" thickBot="1" x14ac:dyDescent="0.3">
      <c r="A6" s="3" t="s">
        <v>0</v>
      </c>
      <c r="B6" s="6" t="s">
        <v>7</v>
      </c>
      <c r="C6" s="27" t="s">
        <v>8</v>
      </c>
      <c r="D6" s="4" t="s">
        <v>9</v>
      </c>
      <c r="E6" s="5" t="s">
        <v>10</v>
      </c>
    </row>
    <row r="7" spans="1:5" x14ac:dyDescent="0.25">
      <c r="A7" s="11" t="s">
        <v>1</v>
      </c>
      <c r="B7" s="41"/>
      <c r="C7" s="38">
        <v>1698.181</v>
      </c>
      <c r="D7" s="39">
        <v>41.494729999999997</v>
      </c>
      <c r="E7" s="40">
        <f>PRODUCT(C7:D7)</f>
        <v>70465.562086129998</v>
      </c>
    </row>
    <row r="8" spans="1:5" x14ac:dyDescent="0.25">
      <c r="A8" s="12" t="s">
        <v>2</v>
      </c>
      <c r="B8" s="42"/>
      <c r="C8" s="45">
        <v>350</v>
      </c>
      <c r="D8" s="20">
        <v>37</v>
      </c>
      <c r="E8" s="21">
        <f t="shared" ref="E8:E13" si="0">PRODUCT(C8:D8)</f>
        <v>12950</v>
      </c>
    </row>
    <row r="9" spans="1:5" x14ac:dyDescent="0.25">
      <c r="A9" s="12" t="s">
        <v>3</v>
      </c>
      <c r="B9" s="42"/>
      <c r="C9" s="45">
        <v>0</v>
      </c>
      <c r="D9" s="20">
        <v>73</v>
      </c>
      <c r="E9" s="21">
        <f t="shared" si="0"/>
        <v>0</v>
      </c>
    </row>
    <row r="10" spans="1:5" x14ac:dyDescent="0.25">
      <c r="A10" s="12" t="s">
        <v>11</v>
      </c>
      <c r="B10" s="42"/>
      <c r="C10" s="45">
        <v>0</v>
      </c>
      <c r="D10" s="20">
        <v>95</v>
      </c>
      <c r="E10" s="21">
        <f t="shared" si="0"/>
        <v>0</v>
      </c>
    </row>
    <row r="11" spans="1:5" x14ac:dyDescent="0.25">
      <c r="A11" s="12" t="s">
        <v>12</v>
      </c>
      <c r="B11" s="42"/>
      <c r="C11" s="45">
        <v>0</v>
      </c>
      <c r="D11" s="20">
        <v>123</v>
      </c>
      <c r="E11" s="21">
        <f t="shared" si="0"/>
        <v>0</v>
      </c>
    </row>
    <row r="12" spans="1:5" x14ac:dyDescent="0.25">
      <c r="A12" s="13" t="s">
        <v>6</v>
      </c>
      <c r="B12" s="46">
        <v>53</v>
      </c>
      <c r="C12" s="30">
        <f>PRODUCT(B12,6)</f>
        <v>318</v>
      </c>
      <c r="D12" s="22">
        <v>48</v>
      </c>
      <c r="E12" s="23">
        <f t="shared" si="0"/>
        <v>15264</v>
      </c>
    </row>
    <row r="13" spans="1:5" ht="16.5" thickBot="1" x14ac:dyDescent="0.3">
      <c r="A13" s="13" t="s">
        <v>16</v>
      </c>
      <c r="B13" s="28">
        <v>1.4</v>
      </c>
      <c r="C13" s="29">
        <f>PRODUCT(-1,B13,6)</f>
        <v>-8.3999999999999986</v>
      </c>
      <c r="D13" s="22">
        <v>48</v>
      </c>
      <c r="E13" s="23">
        <f t="shared" si="0"/>
        <v>-403.19999999999993</v>
      </c>
    </row>
    <row r="14" spans="1:5" ht="16.5" thickBot="1" x14ac:dyDescent="0.3">
      <c r="A14" s="14" t="s">
        <v>13</v>
      </c>
      <c r="B14" s="43"/>
      <c r="C14" s="7">
        <f>SUM(C7:C12)</f>
        <v>2366.181</v>
      </c>
      <c r="D14" s="44"/>
      <c r="E14" s="24">
        <f>SUM(E7:E13)</f>
        <v>98276.362086130001</v>
      </c>
    </row>
    <row r="15" spans="1:5" ht="16.5" thickBot="1" x14ac:dyDescent="0.3">
      <c r="B15" s="16"/>
      <c r="C15" s="17" t="s">
        <v>18</v>
      </c>
      <c r="D15" s="19">
        <f>QUOTIENT(E14,C14)</f>
        <v>41</v>
      </c>
      <c r="E15" s="2"/>
    </row>
    <row r="16" spans="1:5" ht="16.5" thickBot="1" x14ac:dyDescent="0.3">
      <c r="B16" s="16"/>
      <c r="C16" s="17"/>
      <c r="D16" s="1"/>
      <c r="E16" s="2"/>
    </row>
    <row r="17" spans="1:5" ht="16.5" thickBot="1" x14ac:dyDescent="0.3">
      <c r="B17" s="17" t="s">
        <v>17</v>
      </c>
      <c r="C17" s="31">
        <f>SUM(-C14,C3)</f>
        <v>183.81899999999996</v>
      </c>
      <c r="D17" s="48">
        <f>QUOTIENT(C17,6)</f>
        <v>30</v>
      </c>
      <c r="E17" s="8" t="s">
        <v>23</v>
      </c>
    </row>
    <row r="18" spans="1:5" x14ac:dyDescent="0.25">
      <c r="B18" s="17" t="s">
        <v>21</v>
      </c>
      <c r="C18" s="32">
        <f>SUM(C10,C11)</f>
        <v>0</v>
      </c>
      <c r="D18" s="33" t="s">
        <v>22</v>
      </c>
      <c r="E18" s="2"/>
    </row>
    <row r="19" spans="1:5" ht="16.5" thickBot="1" x14ac:dyDescent="0.3">
      <c r="A19" s="18"/>
      <c r="B19" s="16"/>
      <c r="C19" s="2"/>
      <c r="D19" s="1"/>
      <c r="E19" s="2"/>
    </row>
    <row r="20" spans="1:5" ht="16.5" thickBot="1" x14ac:dyDescent="0.3">
      <c r="A20" s="14" t="s">
        <v>4</v>
      </c>
      <c r="B20" s="47">
        <v>0</v>
      </c>
      <c r="C20" s="34">
        <f>PRODUCT(-1,B20,6)</f>
        <v>0</v>
      </c>
      <c r="D20" s="35">
        <v>48</v>
      </c>
      <c r="E20" s="36">
        <f t="shared" ref="E20" si="1">PRODUCT(C20:D20)</f>
        <v>0</v>
      </c>
    </row>
    <row r="21" spans="1:5" ht="16.5" thickBot="1" x14ac:dyDescent="0.3">
      <c r="A21" s="14" t="s">
        <v>20</v>
      </c>
      <c r="B21" s="15"/>
      <c r="C21" s="34">
        <f>SUM(C14,C20)</f>
        <v>2366.181</v>
      </c>
      <c r="D21" s="37"/>
      <c r="E21" s="36">
        <f>SUM(E14,E20)</f>
        <v>98276.362086130001</v>
      </c>
    </row>
    <row r="22" spans="1:5" ht="16.5" thickBot="1" x14ac:dyDescent="0.3">
      <c r="B22" s="16"/>
      <c r="C22" s="17" t="s">
        <v>19</v>
      </c>
      <c r="D22" s="19">
        <f>QUOTIENT(E21,C21)</f>
        <v>41</v>
      </c>
      <c r="E22" s="2"/>
    </row>
  </sheetData>
  <sheetProtection algorithmName="SHA-512" hashValue="KFpOsEduGevMVqvoVg49qSLJJesNHjCV3h/vww7MAMhrRq1SIKL0KmB7KgIeorx398VBECI42KzO+9wFQchrKg==" saltValue="gn6r5UGPbl2pgDts/rlHkQ==" spinCount="100000" sheet="1" objects="1" scenarios="1"/>
  <mergeCells count="1">
    <mergeCell ref="A1:E1"/>
  </mergeCells>
  <dataValidations count="3">
    <dataValidation type="whole" allowBlank="1" showInputMessage="1" showErrorMessage="1" sqref="C8 C9">
      <formula1>0</formula1>
      <formula2>800</formula2>
    </dataValidation>
    <dataValidation type="whole" allowBlank="1" showInputMessage="1" showErrorMessage="1" sqref="C10 C18">
      <formula1>0</formula1>
      <formula2>120</formula2>
    </dataValidation>
    <dataValidation type="whole" allowBlank="1" showInputMessage="1" showErrorMessage="1" sqref="C11">
      <formula1>0</formula1>
      <formula2>50</formula2>
    </dataValidation>
  </dataValidations>
  <printOptions gridLines="1"/>
  <pageMargins left="0.7" right="0.7" top="0.75" bottom="0.75" header="0.3" footer="0.3"/>
  <pageSetup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N227TW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 Witkauskis</dc:creator>
  <cp:lastModifiedBy>AA Guest</cp:lastModifiedBy>
  <cp:lastPrinted>2017-07-27T18:11:54Z</cp:lastPrinted>
  <dcterms:created xsi:type="dcterms:W3CDTF">2017-06-23T17:44:00Z</dcterms:created>
  <dcterms:modified xsi:type="dcterms:W3CDTF">2017-08-09T17:34:54Z</dcterms:modified>
</cp:coreProperties>
</file>